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Calculateur" sheetId="1" r:id="rId1"/>
    <sheet name="Feuil1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<sst xmlns="http://schemas.openxmlformats.org/spreadsheetml/2006/main" count="49" uniqueCount="45">
  <si>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Calculateur aide UE  sur la production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</si>
  <si>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</si>
  <si>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</si>
  <si>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</si>
  <si>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</si>
  <si>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</si>
  <si>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</si>
  <si>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</si>
  <si>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</si>
  <si>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</si>
  <si>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</si>
  <si>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</si>
  <si>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</si>
  <si>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Production mensuelle 2016</t>
  </si>
  <si>
    <t>Production mensuelle 2015</t>
  </si>
  <si>
    <t>Evolution mensuelle 16/15</t>
  </si>
  <si>
    <t>Production / trimestre 2015</t>
  </si>
  <si>
    <t>Total trimestre</t>
  </si>
  <si>
    <t>TOTAL année</t>
  </si>
  <si>
    <t>Conditions</t>
  </si>
  <si>
    <t>production minimale</t>
  </si>
  <si>
    <t>réduction minimum</t>
  </si>
  <si>
    <t>de 1457 litres à 5%</t>
  </si>
  <si>
    <t>&gt; 5%</t>
  </si>
  <si>
    <t>€/1000 litres</t>
  </si>
  <si>
    <t>Prévision de production avant décision de réduction :</t>
  </si>
  <si>
    <t>Evolution en litrage :</t>
  </si>
  <si>
    <t>Evolution en % :</t>
  </si>
  <si>
    <t>Impact financier :</t>
  </si>
  <si>
    <t>Total année 2016:</t>
  </si>
  <si>
    <t>Décision de réduction de volume / 2015 :</t>
  </si>
  <si>
    <t>en %</t>
  </si>
  <si>
    <t>en litrage</t>
  </si>
  <si>
    <t>impact financier :</t>
  </si>
  <si>
    <t>Production 2015</t>
  </si>
  <si>
    <t>Production 4ème trimestre 2015</t>
  </si>
  <si>
    <t>Prévision de production 4ème trimestre 2016 à renseigner :</t>
  </si>
  <si>
    <t xml:space="preserve">Evolution de la production </t>
  </si>
  <si>
    <t>Evolution de la production en % :</t>
  </si>
  <si>
    <t>Attention, il s'agit d'une estimation qui ne tient pas compte d'un éventuel stabilisateur, et d'une réfaction en cas de non réalisation de la baisse annoncée.</t>
  </si>
  <si>
    <t>Evolution de la production en litrage :</t>
  </si>
  <si>
    <t>Estimation du soutien UE + France</t>
  </si>
  <si>
    <t xml:space="preserve">Calculateur soutien UE + France </t>
  </si>
  <si>
    <t>Remplir les données de production pour 2015 et 2016  de couleur :</t>
  </si>
  <si>
    <t>Cette simulation ne tient pas compte de la perte de chiffres d'affaire et des impacts à moyen terme sur la conduite d'exploitation. Ces éléments doivent être étudiés avant toute décision.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</si>
</sst>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9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34" fillId="33" borderId="0" xfId="0" applyFont="1" applyFill="1" applyAlignment="1">
      <alignment horizontal="center"/>
    </xf>
    <xf numFmtId="10" fontId="34" fillId="0" borderId="0" xfId="50" applyNumberFormat="1" applyFont="1" applyAlignment="1">
      <alignment horizontal="center"/>
    </xf>
    <xf numFmtId="10" fontId="0" fillId="0" borderId="0" xfId="50" applyNumberFormat="1" applyFont="1" applyAlignment="1">
      <alignment horizontal="center"/>
    </xf>
    <xf numFmtId="0" fontId="0" fillId="34" borderId="0" xfId="0" applyFill="1" applyAlignment="1">
      <alignment/>
    </xf>
    <xf numFmtId="4" fontId="34" fillId="9" borderId="0" xfId="0" applyNumberFormat="1" applyFont="1" applyFill="1" applyAlignment="1">
      <alignment horizontal="center"/>
    </xf>
    <xf numFmtId="44" fontId="37" fillId="0" borderId="0" xfId="47" applyFont="1" applyAlignment="1">
      <alignment/>
    </xf>
    <xf numFmtId="9" fontId="0" fillId="0" borderId="0" xfId="50" applyFont="1" applyAlignment="1">
      <alignment horizontal="center"/>
    </xf>
    <xf numFmtId="3" fontId="0" fillId="0" borderId="0" xfId="50" applyNumberFormat="1" applyFont="1" applyAlignment="1">
      <alignment horizontal="center"/>
    </xf>
    <xf numFmtId="0" fontId="34" fillId="0" borderId="0" xfId="0" applyFont="1" applyAlignment="1">
      <alignment/>
    </xf>
    <xf numFmtId="44" fontId="37" fillId="0" borderId="10" xfId="0" applyNumberFormat="1" applyFont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Border="1" applyAlignment="1">
      <alignment vertical="center"/>
    </xf>
    <xf numFmtId="44" fontId="37" fillId="0" borderId="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center"/>
    </xf>
    <xf numFmtId="2" fontId="34" fillId="0" borderId="0" xfId="0" applyNumberFormat="1" applyFont="1" applyAlignment="1">
      <alignment horizontal="center" wrapText="1"/>
    </xf>
    <xf numFmtId="17" fontId="34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10" fontId="0" fillId="0" borderId="10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4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1</xdr:col>
      <xdr:colOff>352425</xdr:colOff>
      <xdr:row>4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B12" sqref="B12:F12"/>
    </sheetView>
  </sheetViews>
  <sheetFormatPr defaultColWidth="11.421875" defaultRowHeight="15"/>
  <cols>
    <col min="1" max="1" width="18.28125" style="0" customWidth="1"/>
    <col min="10" max="10" width="17.7109375" style="0" customWidth="1"/>
  </cols>
  <sheetData>
    <row r="2" ht="18.75">
      <c r="C2" s="7" t="s">
        <v>42</v>
      </c>
    </row>
    <row r="6" spans="1:6" ht="15">
      <c r="A6" s="19" t="s">
        <v>43</v>
      </c>
      <c r="F6" s="28"/>
    </row>
    <row r="7" ht="15">
      <c r="A7" s="19"/>
    </row>
    <row r="8" spans="7:10" ht="30">
      <c r="G8" s="27">
        <v>42278</v>
      </c>
      <c r="H8" s="27">
        <v>42309</v>
      </c>
      <c r="I8" s="27">
        <v>42339</v>
      </c>
      <c r="J8" s="26" t="s">
        <v>35</v>
      </c>
    </row>
    <row r="9" spans="5:10" ht="15">
      <c r="E9" s="30" t="s">
        <v>34</v>
      </c>
      <c r="F9" s="31" t="s">
        <v>34</v>
      </c>
      <c r="G9" s="22"/>
      <c r="H9" s="22"/>
      <c r="I9" s="22"/>
      <c r="J9" s="21">
        <f>Feuil1!L5</f>
        <v>0</v>
      </c>
    </row>
    <row r="11" spans="7:9" ht="15">
      <c r="G11" s="27">
        <v>42644</v>
      </c>
      <c r="H11" s="27">
        <v>42675</v>
      </c>
      <c r="I11" s="27">
        <v>42705</v>
      </c>
    </row>
    <row r="12" spans="2:9" ht="15">
      <c r="B12" s="30" t="s">
        <v>36</v>
      </c>
      <c r="C12" s="31"/>
      <c r="D12" s="31"/>
      <c r="E12" s="31"/>
      <c r="F12" s="35"/>
      <c r="G12" s="22"/>
      <c r="H12" s="22"/>
      <c r="I12" s="22"/>
    </row>
    <row r="14" spans="3:7" ht="15">
      <c r="C14" s="36" t="s">
        <v>40</v>
      </c>
      <c r="D14" s="37"/>
      <c r="E14" s="37"/>
      <c r="F14" s="37" t="s">
        <v>37</v>
      </c>
      <c r="G14" s="25">
        <f>-Feuil1!L13</f>
        <v>0</v>
      </c>
    </row>
    <row r="15" spans="3:7" ht="15">
      <c r="C15" s="36" t="s">
        <v>38</v>
      </c>
      <c r="D15" s="37"/>
      <c r="E15" s="37"/>
      <c r="F15" s="37" t="s">
        <v>37</v>
      </c>
      <c r="G15" s="29" t="e">
        <f>Feuil1!L14</f>
        <v>#DIV/0!</v>
      </c>
    </row>
    <row r="17" spans="5:7" ht="30.75" customHeight="1">
      <c r="E17" s="32" t="s">
        <v>41</v>
      </c>
      <c r="F17" s="33"/>
      <c r="G17" s="20">
        <f>-Feuil1!L16</f>
        <v>0</v>
      </c>
    </row>
    <row r="18" spans="5:7" ht="19.5" customHeight="1">
      <c r="E18" s="23"/>
      <c r="F18" s="23"/>
      <c r="G18" s="24"/>
    </row>
    <row r="19" spans="3:8" ht="15">
      <c r="C19" s="34" t="s">
        <v>39</v>
      </c>
      <c r="D19" s="34"/>
      <c r="E19" s="34"/>
      <c r="F19" s="34"/>
      <c r="G19" s="34"/>
      <c r="H19" s="34"/>
    </row>
    <row r="20" spans="3:8" ht="41.25" customHeight="1">
      <c r="C20" s="34"/>
      <c r="D20" s="34"/>
      <c r="E20" s="34"/>
      <c r="F20" s="34"/>
      <c r="G20" s="34"/>
      <c r="H20" s="34"/>
    </row>
    <row r="21" spans="3:8" ht="18" customHeight="1">
      <c r="C21" s="34" t="s">
        <v>44</v>
      </c>
      <c r="D21" s="34"/>
      <c r="E21" s="34"/>
      <c r="F21" s="34"/>
      <c r="G21" s="34"/>
      <c r="H21" s="34"/>
    </row>
    <row r="22" spans="3:8" ht="42" customHeight="1">
      <c r="C22" s="34"/>
      <c r="D22" s="34"/>
      <c r="E22" s="34"/>
      <c r="F22" s="34"/>
      <c r="G22" s="34"/>
      <c r="H22" s="34"/>
    </row>
  </sheetData>
  <sheetProtection/>
  <mergeCells count="7">
    <mergeCell ref="E9:F9"/>
    <mergeCell ref="E17:F17"/>
    <mergeCell ref="C21:H22"/>
    <mergeCell ref="B12:F12"/>
    <mergeCell ref="C14:F14"/>
    <mergeCell ref="C15:F15"/>
    <mergeCell ref="C19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8.28125" style="0" customWidth="1"/>
    <col min="2" max="2" width="11.00390625" style="0" customWidth="1"/>
    <col min="12" max="12" width="13.421875" style="0" customWidth="1"/>
    <col min="14" max="14" width="16.8515625" style="9" customWidth="1"/>
    <col min="15" max="15" width="19.7109375" style="0" customWidth="1"/>
  </cols>
  <sheetData>
    <row r="1" ht="18.75">
      <c r="A1" s="7" t="s">
        <v>0</v>
      </c>
    </row>
    <row r="3" spans="2:14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s="9" t="s">
        <v>18</v>
      </c>
    </row>
    <row r="4" spans="1:14" ht="15">
      <c r="A4" t="s">
        <v>14</v>
      </c>
      <c r="B4" s="8" t="e">
        <f>Calculateur!#REF!</f>
        <v>#REF!</v>
      </c>
      <c r="C4" s="8" t="e">
        <f>Calculateur!#REF!</f>
        <v>#REF!</v>
      </c>
      <c r="D4" s="8" t="e">
        <f>Calculateur!#REF!</f>
        <v>#REF!</v>
      </c>
      <c r="E4" s="8" t="e">
        <f>Calculateur!#REF!</f>
        <v>#REF!</v>
      </c>
      <c r="F4" s="8">
        <f>Calculateur!B9</f>
        <v>0</v>
      </c>
      <c r="G4" s="8">
        <f>Calculateur!C9</f>
        <v>0</v>
      </c>
      <c r="H4" s="8">
        <f>Calculateur!D9</f>
        <v>0</v>
      </c>
      <c r="I4" s="8" t="str">
        <f>Calculateur!E9</f>
        <v>Production 2015</v>
      </c>
      <c r="J4" s="8" t="e">
        <f>Calculateur!#REF!</f>
        <v>#REF!</v>
      </c>
      <c r="K4" s="8">
        <f>Calculateur!G9</f>
        <v>0</v>
      </c>
      <c r="L4" s="8">
        <f>Calculateur!H9</f>
        <v>0</v>
      </c>
      <c r="M4" s="8">
        <f>Calculateur!I9</f>
        <v>0</v>
      </c>
      <c r="N4" s="9" t="e">
        <f>SUM(B4:M4)</f>
        <v>#REF!</v>
      </c>
    </row>
    <row r="5" spans="1:13" ht="15">
      <c r="A5" t="s">
        <v>16</v>
      </c>
      <c r="B5" s="2"/>
      <c r="C5" s="3" t="e">
        <f>SUM(B4:D4)</f>
        <v>#REF!</v>
      </c>
      <c r="D5" s="3"/>
      <c r="E5" s="4"/>
      <c r="F5" s="4" t="e">
        <f>SUM(E4:G4)</f>
        <v>#REF!</v>
      </c>
      <c r="G5" s="4"/>
      <c r="H5" s="5"/>
      <c r="I5" s="5" t="e">
        <f>SUM(H4:J4)</f>
        <v>#REF!</v>
      </c>
      <c r="J5" s="5"/>
      <c r="K5" s="6"/>
      <c r="L5" s="6">
        <f>SUM(K4:M4)</f>
        <v>0</v>
      </c>
      <c r="M5" s="1"/>
    </row>
    <row r="7" spans="1:13" ht="15">
      <c r="A7" t="s">
        <v>13</v>
      </c>
      <c r="B7">
        <v>33000</v>
      </c>
      <c r="C7">
        <v>30000</v>
      </c>
      <c r="D7">
        <v>34000</v>
      </c>
      <c r="E7">
        <v>35000</v>
      </c>
      <c r="F7">
        <v>34000</v>
      </c>
      <c r="G7">
        <v>32000</v>
      </c>
      <c r="H7">
        <v>30000</v>
      </c>
      <c r="I7">
        <v>30000</v>
      </c>
      <c r="J7">
        <v>29000</v>
      </c>
      <c r="K7" s="14"/>
      <c r="L7" s="14"/>
      <c r="M7" s="14"/>
    </row>
    <row r="9" spans="1:13" ht="15">
      <c r="A9" t="s">
        <v>15</v>
      </c>
      <c r="B9" s="13" t="e">
        <f>(B7-B4)/B4</f>
        <v>#REF!</v>
      </c>
      <c r="C9" s="13" t="e">
        <f aca="true" t="shared" si="0" ref="C9:M9">(C7-C4)/C4</f>
        <v>#REF!</v>
      </c>
      <c r="D9" s="13" t="e">
        <f t="shared" si="0"/>
        <v>#REF!</v>
      </c>
      <c r="E9" s="13" t="e">
        <f t="shared" si="0"/>
        <v>#REF!</v>
      </c>
      <c r="F9" s="13" t="e">
        <f t="shared" si="0"/>
        <v>#DIV/0!</v>
      </c>
      <c r="G9" s="13" t="e">
        <f t="shared" si="0"/>
        <v>#DIV/0!</v>
      </c>
      <c r="H9" s="13" t="e">
        <f t="shared" si="0"/>
        <v>#DIV/0!</v>
      </c>
      <c r="I9" s="13" t="e">
        <f t="shared" si="0"/>
        <v>#VALUE!</v>
      </c>
      <c r="J9" s="13" t="e">
        <f t="shared" si="0"/>
        <v>#REF!</v>
      </c>
      <c r="K9" s="13" t="e">
        <f t="shared" si="0"/>
        <v>#DIV/0!</v>
      </c>
      <c r="L9" s="13" t="e">
        <f t="shared" si="0"/>
        <v>#DIV/0!</v>
      </c>
      <c r="M9" s="13" t="e">
        <f t="shared" si="0"/>
        <v>#DIV/0!</v>
      </c>
    </row>
    <row r="10" spans="15:16" ht="15">
      <c r="O10" t="s">
        <v>29</v>
      </c>
      <c r="P10">
        <f>B7+C7+D7+E7+F7+G7+H7+I7+J7+K12+L12+M12</f>
        <v>287000</v>
      </c>
    </row>
    <row r="11" ht="15">
      <c r="N11" s="9" t="s">
        <v>17</v>
      </c>
    </row>
    <row r="12" spans="6:14" ht="15">
      <c r="F12" s="36" t="s">
        <v>25</v>
      </c>
      <c r="G12" s="36"/>
      <c r="H12" s="36"/>
      <c r="I12" s="36"/>
      <c r="J12" s="36"/>
      <c r="K12" s="1">
        <f>Calculateur!G12</f>
        <v>0</v>
      </c>
      <c r="L12" s="1">
        <f>Calculateur!H12</f>
        <v>0</v>
      </c>
      <c r="M12" s="1">
        <f>Calculateur!I12</f>
        <v>0</v>
      </c>
      <c r="N12" s="9">
        <f>SUM(K12:M12)</f>
        <v>0</v>
      </c>
    </row>
    <row r="13" spans="6:12" ht="15">
      <c r="F13" s="36" t="s">
        <v>26</v>
      </c>
      <c r="G13" s="36"/>
      <c r="H13" s="36"/>
      <c r="I13" s="36"/>
      <c r="J13" s="36"/>
      <c r="L13" s="15">
        <f>L5-N12</f>
        <v>0</v>
      </c>
    </row>
    <row r="14" spans="6:12" ht="15">
      <c r="F14" s="36" t="s">
        <v>27</v>
      </c>
      <c r="G14" s="36"/>
      <c r="H14" s="36"/>
      <c r="I14" s="36"/>
      <c r="J14" s="36"/>
      <c r="L14" s="12" t="e">
        <f>(N12-L5)/L5</f>
        <v>#DIV/0!</v>
      </c>
    </row>
    <row r="16" spans="1:12" ht="15">
      <c r="A16" t="s">
        <v>19</v>
      </c>
      <c r="I16" s="36" t="s">
        <v>28</v>
      </c>
      <c r="J16" s="36"/>
      <c r="L16" s="16">
        <f>IF((AND(L13&gt;$B$18,N12&gt;$C$17)),IF(L13&lt;$D$20,(-L13*$B$20/1000),($D$20*$B$20/1000)+($D$21*$B$21/1000)),0)</f>
        <v>0</v>
      </c>
    </row>
    <row r="17" spans="1:3" ht="15">
      <c r="A17" t="s">
        <v>20</v>
      </c>
      <c r="B17" s="10">
        <v>0.5</v>
      </c>
      <c r="C17" s="11">
        <f>L5*B17</f>
        <v>0</v>
      </c>
    </row>
    <row r="18" spans="1:12" ht="15">
      <c r="A18" t="s">
        <v>21</v>
      </c>
      <c r="B18">
        <v>1457</v>
      </c>
      <c r="F18" s="36" t="s">
        <v>30</v>
      </c>
      <c r="G18" s="36"/>
      <c r="H18" s="36"/>
      <c r="I18" s="36"/>
      <c r="J18" s="36"/>
      <c r="K18" t="s">
        <v>31</v>
      </c>
      <c r="L18" s="17">
        <v>0.1</v>
      </c>
    </row>
    <row r="19" spans="11:14" ht="15">
      <c r="K19" t="s">
        <v>32</v>
      </c>
      <c r="L19" s="18">
        <f>L5*L18</f>
        <v>0</v>
      </c>
      <c r="N19" s="9">
        <f>L5+L19</f>
        <v>0</v>
      </c>
    </row>
    <row r="20" spans="1:12" ht="15">
      <c r="A20" t="s">
        <v>22</v>
      </c>
      <c r="B20">
        <v>247</v>
      </c>
      <c r="C20" t="s">
        <v>24</v>
      </c>
      <c r="D20">
        <f>L5*5.0001%</f>
        <v>0</v>
      </c>
      <c r="L20" s="8"/>
    </row>
    <row r="21" spans="1:12" ht="15">
      <c r="A21" t="s">
        <v>23</v>
      </c>
      <c r="B21">
        <v>144</v>
      </c>
      <c r="C21" t="s">
        <v>24</v>
      </c>
      <c r="D21">
        <f>IF(L13&gt;D20,L13-D20,0)</f>
        <v>0</v>
      </c>
      <c r="E21">
        <f>IF(L19&gt;D20,L19-D20,0)</f>
        <v>0</v>
      </c>
      <c r="I21" s="36" t="s">
        <v>33</v>
      </c>
      <c r="J21" s="36" t="s">
        <v>28</v>
      </c>
      <c r="L21" s="16">
        <f>IF((AND(L19&gt;$B$18,N19&gt;$C$17)),IF(L19&lt;$D$20,(L19*$B$20/1000),($D$20*$B$20/1000)+($E$21*$B$21/1000)),0)</f>
        <v>0</v>
      </c>
    </row>
  </sheetData>
  <sheetProtection/>
  <mergeCells count="6">
    <mergeCell ref="I21:J21"/>
    <mergeCell ref="F12:J12"/>
    <mergeCell ref="F14:J14"/>
    <mergeCell ref="F13:J13"/>
    <mergeCell ref="I16:J16"/>
    <mergeCell ref="F18:J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gbourge</dc:creator>
  <cp:keywords/>
  <dc:description/>
  <cp:lastModifiedBy>Lefort</cp:lastModifiedBy>
  <dcterms:created xsi:type="dcterms:W3CDTF">2016-09-05T13:21:20Z</dcterms:created>
  <dcterms:modified xsi:type="dcterms:W3CDTF">2016-09-09T07:37:20Z</dcterms:modified>
  <cp:category/>
  <cp:version/>
  <cp:contentType/>
  <cp:contentStatus/>
</cp:coreProperties>
</file>